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0115" windowHeight="10830" activeTab="0"/>
  </bookViews>
  <sheets>
    <sheet name="BDI" sheetId="1" r:id="rId1"/>
    <sheet name="Plan1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<sst xmlns="http://schemas.openxmlformats.org/spreadsheetml/2006/main" count="59" uniqueCount="55">
  <si>
    <t>I</t>
  </si>
  <si>
    <t>TIPO</t>
  </si>
  <si>
    <t>1º QUARTIL</t>
  </si>
  <si>
    <t>MÉDIO</t>
  </si>
  <si>
    <t>3º QUARTIL</t>
  </si>
  <si>
    <t>PROPOSTO</t>
  </si>
  <si>
    <t>Construção de edifícios</t>
  </si>
  <si>
    <t>Administração Central</t>
  </si>
  <si>
    <t>Seguro e Garantia</t>
  </si>
  <si>
    <t>Risco</t>
  </si>
  <si>
    <t>Despesas Financeiras</t>
  </si>
  <si>
    <t>Lucro</t>
  </si>
  <si>
    <t>PIS e COFINS</t>
  </si>
  <si>
    <t>ISSQN</t>
  </si>
  <si>
    <t>Cont.Prev s/Rec.Bruta (Lei 12844/13 - Desoneração)</t>
  </si>
  <si>
    <t>Construção de rodovias e ferrovias</t>
  </si>
  <si>
    <t>BDI C = [(1+AC+S+G+R)X(1+DF)X(1+L)/(1-I1-I2)]-1</t>
  </si>
  <si>
    <t>BDI S = [(1+AC+S+G+R)X(1+DF)X(1+L)/(1-I1-I2-I3)]-1</t>
  </si>
  <si>
    <t>Construção de redes de abastecimento de água, coletora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</si>
  <si>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</si>
  <si>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</si>
  <si>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</si>
  <si>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Programa:</t>
  </si>
  <si>
    <t>Identifique o tipo de obra:</t>
  </si>
  <si>
    <t>Informe a base de cálculo do ISSQN.</t>
  </si>
  <si>
    <t>Sobre os serviços.</t>
  </si>
  <si>
    <t>Sobre a mão-de-obra.</t>
  </si>
  <si>
    <t>SEM Desoneração.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</si>
  <si>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</si>
  <si>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</si>
  <si>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</si>
  <si>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</si>
  <si>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</si>
  <si>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</si>
  <si>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</si>
  <si>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t>BDI - SEM Desoneração da folha de pagamento</t>
  </si>
  <si>
    <t>BDI - COM Desoneração da folha de pagamento</t>
  </si>
  <si>
    <t>BDI - SEM Desoneração = [(1+AC+S+G+R)X(1+DF)X(1+L)/(1-I1-I2)]-1</t>
  </si>
  <si>
    <t>BDI - COM Desoneração = [(1+AC+S+G+R)X(1+DF)X(1+L)/(1-I1-I2-I3)]-1</t>
  </si>
  <si>
    <t>X</t>
  </si>
  <si>
    <t>Informe a ocorrência da DESONERAÇÃO da folha de pagamento. Lei 13.161/2015.</t>
  </si>
  <si>
    <t>I3: Cont.Prev s/Rec.Bruta (Lei 13.161/15 - Desoneração)</t>
  </si>
  <si>
    <t>Objeto:</t>
  </si>
  <si>
    <r>
      <t>A</t>
    </r>
    <r>
      <rPr>
        <sz val="12"/>
        <rFont val="Times New Roman"/>
        <family val="1"/>
      </rPr>
      <t xml:space="preserve">dministração 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>entral</t>
    </r>
  </si>
  <si>
    <r>
      <t>S</t>
    </r>
    <r>
      <rPr>
        <sz val="12"/>
        <rFont val="Times New Roman"/>
        <family val="1"/>
      </rPr>
      <t xml:space="preserve">eguro e </t>
    </r>
    <r>
      <rPr>
        <b/>
        <sz val="12"/>
        <rFont val="Times New Roman"/>
        <family val="1"/>
      </rPr>
      <t>G</t>
    </r>
    <r>
      <rPr>
        <sz val="12"/>
        <rFont val="Times New Roman"/>
        <family val="1"/>
      </rPr>
      <t>arantia</t>
    </r>
  </si>
  <si>
    <r>
      <t>R</t>
    </r>
    <r>
      <rPr>
        <sz val="12"/>
        <rFont val="Times New Roman"/>
        <family val="1"/>
      </rPr>
      <t>isco</t>
    </r>
  </si>
  <si>
    <r>
      <t>D</t>
    </r>
    <r>
      <rPr>
        <sz val="12"/>
        <rFont val="Times New Roman"/>
        <family val="1"/>
      </rPr>
      <t xml:space="preserve">espesas </t>
    </r>
    <r>
      <rPr>
        <b/>
        <sz val="12"/>
        <rFont val="Times New Roman"/>
        <family val="1"/>
      </rPr>
      <t>F</t>
    </r>
    <r>
      <rPr>
        <sz val="12"/>
        <rFont val="Times New Roman"/>
        <family val="1"/>
      </rPr>
      <t>inanceiras</t>
    </r>
  </si>
  <si>
    <r>
      <t>L</t>
    </r>
    <r>
      <rPr>
        <sz val="12"/>
        <rFont val="Times New Roman"/>
        <family val="1"/>
      </rPr>
      <t>ucro</t>
    </r>
  </si>
  <si>
    <r>
      <t>I1:</t>
    </r>
    <r>
      <rPr>
        <sz val="12"/>
        <rFont val="Times New Roman"/>
        <family val="1"/>
      </rPr>
      <t xml:space="preserve"> PIS e COFINS</t>
    </r>
  </si>
  <si>
    <r>
      <t>I2:</t>
    </r>
    <r>
      <rPr>
        <sz val="12"/>
        <rFont val="Times New Roman"/>
        <family val="1"/>
      </rPr>
      <t xml:space="preserve"> ISSQN (conforme Lei Municipal 1953/2003)</t>
    </r>
  </si>
  <si>
    <t>Declaro que esta planilha foi elaborada conforme equação para cálculo do percentual do BDI recomendada pelo Acórdão 2622/2013 - TCU, representada pela fórmula abaixo.</t>
  </si>
  <si>
    <t>__________________________________________</t>
  </si>
  <si>
    <t>Local:</t>
  </si>
  <si>
    <t>Prefeitura Municipal Aguaí</t>
  </si>
  <si>
    <t>EXECUÇÃO DE MURO, PAVIMENTAÇÃO E REPAROS GERAIS NA CRECHE LAURA SORENSE MARTUCCI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</si>
</sst>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######&quot;-&quot;##&quot;/&quot;####"/>
    <numFmt numFmtId="171" formatCode="&quot;( &quot;0&quot; )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 wrapText="1"/>
    </xf>
    <xf numFmtId="1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/>
    </xf>
    <xf numFmtId="10" fontId="1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>
      <alignment horizontal="justify" vertical="top" wrapText="1"/>
    </xf>
    <xf numFmtId="10" fontId="1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5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10" fontId="11" fillId="33" borderId="11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center"/>
    </xf>
    <xf numFmtId="10" fontId="12" fillId="0" borderId="11" xfId="0" applyNumberFormat="1" applyFont="1" applyFill="1" applyBorder="1" applyAlignment="1">
      <alignment horizontal="center" vertical="center"/>
    </xf>
    <xf numFmtId="10" fontId="13" fillId="34" borderId="13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>
      <alignment vertical="center"/>
    </xf>
    <xf numFmtId="10" fontId="12" fillId="0" borderId="15" xfId="0" applyNumberFormat="1" applyFont="1" applyFill="1" applyBorder="1" applyAlignment="1">
      <alignment horizontal="center" vertical="center"/>
    </xf>
    <xf numFmtId="10" fontId="11" fillId="35" borderId="16" xfId="0" applyNumberFormat="1" applyFont="1" applyFill="1" applyBorder="1" applyAlignment="1" applyProtection="1">
      <alignment horizontal="center" vertical="center"/>
      <protection locked="0"/>
    </xf>
    <xf numFmtId="10" fontId="13" fillId="0" borderId="17" xfId="0" applyNumberFormat="1" applyFont="1" applyFill="1" applyBorder="1" applyAlignment="1" applyProtection="1">
      <alignment horizontal="center" vertical="center"/>
      <protection/>
    </xf>
    <xf numFmtId="10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0" fontId="13" fillId="0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1" fontId="17" fillId="35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1" fontId="19" fillId="0" borderId="19" xfId="0" applyNumberFormat="1" applyFont="1" applyFill="1" applyBorder="1" applyAlignment="1" applyProtection="1">
      <alignment horizontal="center"/>
      <protection/>
    </xf>
    <xf numFmtId="1" fontId="19" fillId="0" borderId="19" xfId="0" applyNumberFormat="1" applyFont="1" applyBorder="1" applyAlignment="1">
      <alignment horizontal="center"/>
    </xf>
    <xf numFmtId="171" fontId="17" fillId="0" borderId="21" xfId="0" applyNumberFormat="1" applyFont="1" applyFill="1" applyBorder="1" applyAlignment="1" applyProtection="1">
      <alignment horizontal="right"/>
      <protection/>
    </xf>
    <xf numFmtId="10" fontId="17" fillId="0" borderId="0" xfId="0" applyNumberFormat="1" applyFont="1" applyBorder="1" applyAlignment="1">
      <alignment/>
    </xf>
    <xf numFmtId="0" fontId="17" fillId="0" borderId="22" xfId="0" applyFont="1" applyBorder="1" applyAlignment="1">
      <alignment horizontal="center" vertical="center"/>
    </xf>
    <xf numFmtId="0" fontId="17" fillId="35" borderId="23" xfId="0" applyNumberFormat="1" applyFont="1" applyFill="1" applyBorder="1" applyAlignment="1" applyProtection="1">
      <alignment horizontal="right" vertical="top"/>
      <protection locked="0"/>
    </xf>
    <xf numFmtId="10" fontId="19" fillId="0" borderId="24" xfId="0" applyNumberFormat="1" applyFont="1" applyBorder="1" applyAlignment="1">
      <alignment vertical="top"/>
    </xf>
    <xf numFmtId="0" fontId="17" fillId="0" borderId="25" xfId="0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/>
    </xf>
    <xf numFmtId="0" fontId="17" fillId="0" borderId="10" xfId="0" applyNumberFormat="1" applyFont="1" applyFill="1" applyBorder="1" applyAlignment="1" applyProtection="1">
      <alignment horizontal="right"/>
      <protection/>
    </xf>
    <xf numFmtId="0" fontId="17" fillId="35" borderId="10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7" fillId="35" borderId="26" xfId="0" applyFont="1" applyFill="1" applyBorder="1" applyAlignment="1" applyProtection="1">
      <alignment horizontal="center" vertical="center"/>
      <protection locked="0"/>
    </xf>
    <xf numFmtId="0" fontId="17" fillId="35" borderId="27" xfId="0" applyFont="1" applyFill="1" applyBorder="1" applyAlignment="1" applyProtection="1">
      <alignment horizontal="center" vertical="center"/>
      <protection locked="0"/>
    </xf>
    <xf numFmtId="0" fontId="17" fillId="35" borderId="28" xfId="0" applyFont="1" applyFill="1" applyBorder="1" applyAlignment="1" applyProtection="1">
      <alignment horizontal="center" vertical="center"/>
      <protection locked="0"/>
    </xf>
    <xf numFmtId="0" fontId="17" fillId="35" borderId="26" xfId="0" applyFont="1" applyFill="1" applyBorder="1" applyAlignment="1" applyProtection="1">
      <alignment vertical="center"/>
      <protection locked="0"/>
    </xf>
    <xf numFmtId="0" fontId="17" fillId="35" borderId="27" xfId="0" applyFont="1" applyFill="1" applyBorder="1" applyAlignment="1" applyProtection="1">
      <alignment vertical="center"/>
      <protection locked="0"/>
    </xf>
    <xf numFmtId="0" fontId="17" fillId="35" borderId="28" xfId="0" applyFont="1" applyFill="1" applyBorder="1" applyAlignment="1" applyProtection="1">
      <alignment vertical="center"/>
      <protection locked="0"/>
    </xf>
    <xf numFmtId="0" fontId="17" fillId="35" borderId="26" xfId="0" applyFont="1" applyFill="1" applyBorder="1" applyAlignment="1" applyProtection="1">
      <alignment vertical="center" wrapText="1"/>
      <protection locked="0"/>
    </xf>
    <xf numFmtId="0" fontId="17" fillId="35" borderId="27" xfId="0" applyFont="1" applyFill="1" applyBorder="1" applyAlignment="1" applyProtection="1">
      <alignment vertical="center" wrapText="1"/>
      <protection locked="0"/>
    </xf>
    <xf numFmtId="0" fontId="17" fillId="35" borderId="28" xfId="0" applyFont="1" applyFill="1" applyBorder="1" applyAlignment="1" applyProtection="1">
      <alignment vertical="center" wrapText="1"/>
      <protection locked="0"/>
    </xf>
    <xf numFmtId="0" fontId="11" fillId="33" borderId="2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10" fontId="17" fillId="0" borderId="34" xfId="0" applyNumberFormat="1" applyFont="1" applyBorder="1" applyAlignment="1">
      <alignment horizontal="center"/>
    </xf>
    <xf numFmtId="10" fontId="17" fillId="0" borderId="30" xfId="0" applyNumberFormat="1" applyFont="1" applyBorder="1" applyAlignment="1">
      <alignment horizontal="center"/>
    </xf>
    <xf numFmtId="10" fontId="17" fillId="0" borderId="31" xfId="0" applyNumberFormat="1" applyFont="1" applyBorder="1" applyAlignment="1">
      <alignment horizontal="center"/>
    </xf>
    <xf numFmtId="10" fontId="17" fillId="0" borderId="34" xfId="0" applyNumberFormat="1" applyFont="1" applyBorder="1" applyAlignment="1">
      <alignment horizontal="distributed" vertical="top"/>
    </xf>
    <xf numFmtId="0" fontId="17" fillId="0" borderId="30" xfId="0" applyFont="1" applyBorder="1" applyAlignment="1">
      <alignment horizontal="distributed" vertical="top"/>
    </xf>
    <xf numFmtId="0" fontId="17" fillId="0" borderId="31" xfId="0" applyFont="1" applyBorder="1" applyAlignment="1">
      <alignment horizontal="distributed" vertical="top"/>
    </xf>
    <xf numFmtId="0" fontId="11" fillId="33" borderId="3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6"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0.0.6.200\y$\Users\c118662\AppData\Local\Microsoft\Windows\Temporary%20Internet%20Files\OLK3F78\BDI%20-%20Modelo%20GIG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BDI 2622_2013_TCU"/>
    </sheetNames>
    <sheetDataSet>
      <sheetData sheetId="0">
        <row r="6">
          <cell r="C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9.140625" style="29" customWidth="1"/>
    <col min="2" max="2" width="25.00390625" style="29" bestFit="1" customWidth="1"/>
    <col min="3" max="3" width="11.140625" style="29" customWidth="1"/>
    <col min="4" max="4" width="9.57421875" style="29" customWidth="1"/>
    <col min="5" max="5" width="11.421875" style="29" customWidth="1"/>
    <col min="6" max="6" width="13.140625" style="29" customWidth="1"/>
    <col min="7" max="16384" width="9.140625" style="29" customWidth="1"/>
  </cols>
  <sheetData>
    <row r="1" spans="1:7" ht="12.75">
      <c r="A1" s="27"/>
      <c r="B1" s="27"/>
      <c r="C1" s="27"/>
      <c r="D1" s="27"/>
      <c r="E1" s="27"/>
      <c r="F1" s="28"/>
      <c r="G1" s="27"/>
    </row>
    <row r="2" spans="1:7" ht="14.25">
      <c r="A2" s="30"/>
      <c r="B2" s="52"/>
      <c r="C2" s="76" t="s">
        <v>53</v>
      </c>
      <c r="D2" s="77"/>
      <c r="E2" s="77"/>
      <c r="F2" s="78"/>
      <c r="G2" s="30"/>
    </row>
    <row r="3" spans="1:7" ht="21" customHeight="1">
      <c r="A3" s="30"/>
      <c r="B3" s="52" t="s">
        <v>22</v>
      </c>
      <c r="C3" s="79"/>
      <c r="D3" s="80"/>
      <c r="E3" s="80"/>
      <c r="F3" s="81"/>
      <c r="G3" s="30"/>
    </row>
    <row r="4" spans="1:7" ht="48" customHeight="1">
      <c r="A4" s="31"/>
      <c r="B4" s="52" t="s">
        <v>42</v>
      </c>
      <c r="C4" s="82" t="s">
        <v>54</v>
      </c>
      <c r="D4" s="83"/>
      <c r="E4" s="83"/>
      <c r="F4" s="84"/>
      <c r="G4" s="31"/>
    </row>
    <row r="5" spans="1:7" ht="14.25">
      <c r="A5" s="31"/>
      <c r="B5" s="53" t="s">
        <v>52</v>
      </c>
      <c r="C5" s="82"/>
      <c r="D5" s="83"/>
      <c r="E5" s="83"/>
      <c r="F5" s="84"/>
      <c r="G5" s="31"/>
    </row>
    <row r="6" spans="1:7" ht="14.25">
      <c r="A6" s="31"/>
      <c r="B6" s="53" t="s">
        <v>23</v>
      </c>
      <c r="C6" s="54">
        <v>1</v>
      </c>
      <c r="D6" s="55">
        <f>IF(C6&gt;0,IF(C6&lt;7,,"&lt;--- Insira valor entre 1 e 6"),"&lt;--- Insira valor entre 1 e 6")</f>
        <v>0</v>
      </c>
      <c r="E6" s="56"/>
      <c r="F6" s="57"/>
      <c r="G6" s="31"/>
    </row>
    <row r="7" spans="1:7" ht="15">
      <c r="A7" s="31"/>
      <c r="B7" s="58"/>
      <c r="C7" s="59">
        <v>4</v>
      </c>
      <c r="D7" s="93" t="s">
        <v>24</v>
      </c>
      <c r="E7" s="94"/>
      <c r="F7" s="95"/>
      <c r="G7" s="31"/>
    </row>
    <row r="8" spans="1:7" ht="15">
      <c r="A8" s="31"/>
      <c r="B8" s="58"/>
      <c r="C8" s="60">
        <v>2</v>
      </c>
      <c r="D8" s="61" t="s">
        <v>39</v>
      </c>
      <c r="E8" s="62" t="s">
        <v>25</v>
      </c>
      <c r="F8" s="63"/>
      <c r="G8" s="31"/>
    </row>
    <row r="9" spans="1:7" ht="15">
      <c r="A9" s="31"/>
      <c r="B9" s="58"/>
      <c r="C9" s="60"/>
      <c r="D9" s="64"/>
      <c r="E9" s="65" t="s">
        <v>26</v>
      </c>
      <c r="F9" s="66"/>
      <c r="G9" s="31"/>
    </row>
    <row r="10" spans="1:7" ht="15">
      <c r="A10" s="31"/>
      <c r="B10" s="58"/>
      <c r="C10" s="60">
        <v>4</v>
      </c>
      <c r="D10" s="96" t="s">
        <v>40</v>
      </c>
      <c r="E10" s="97"/>
      <c r="F10" s="98"/>
      <c r="G10" s="31"/>
    </row>
    <row r="11" spans="1:7" ht="15">
      <c r="A11" s="31"/>
      <c r="B11" s="58"/>
      <c r="C11" s="67">
        <v>5</v>
      </c>
      <c r="D11" s="68" t="s">
        <v>39</v>
      </c>
      <c r="E11" s="62" t="s">
        <v>27</v>
      </c>
      <c r="F11" s="63"/>
      <c r="G11" s="31"/>
    </row>
    <row r="12" spans="1:7" ht="15">
      <c r="A12" s="31"/>
      <c r="B12" s="58"/>
      <c r="C12" s="67">
        <v>6</v>
      </c>
      <c r="D12" s="69"/>
      <c r="E12" s="65" t="s">
        <v>28</v>
      </c>
      <c r="F12" s="66"/>
      <c r="G12" s="31"/>
    </row>
    <row r="13" spans="1:7" ht="12.75">
      <c r="A13" s="31"/>
      <c r="B13" s="34"/>
      <c r="C13" s="30"/>
      <c r="D13" s="30"/>
      <c r="E13" s="30"/>
      <c r="F13" s="33"/>
      <c r="G13" s="31"/>
    </row>
    <row r="14" spans="1:7" ht="15.75">
      <c r="A14" s="34"/>
      <c r="B14" s="35"/>
      <c r="C14" s="99" t="s">
        <v>29</v>
      </c>
      <c r="D14" s="99"/>
      <c r="E14" s="99"/>
      <c r="F14" s="35"/>
      <c r="G14" s="34"/>
    </row>
    <row r="15" spans="1:7" ht="31.5">
      <c r="A15" s="36"/>
      <c r="B15" s="37" t="s">
        <v>30</v>
      </c>
      <c r="C15" s="37" t="s">
        <v>31</v>
      </c>
      <c r="D15" s="37" t="s">
        <v>32</v>
      </c>
      <c r="E15" s="37" t="s">
        <v>33</v>
      </c>
      <c r="F15" s="37" t="s">
        <v>34</v>
      </c>
      <c r="G15" s="36"/>
    </row>
    <row r="16" spans="1:7" ht="15.75">
      <c r="A16" s="36"/>
      <c r="B16" s="37"/>
      <c r="C16" s="38">
        <f>IF($C$6=1,(Plan1!C2),IF($C$6=2,(Plan1!C11),IF($C$6=3,(Plan1!C20),IF($C$6=4,(Plan1!C29),IF($C$6=5,(Plan1!C38),IF($C$6=6,(Plan1!C47)))))))</f>
        <v>0.2043</v>
      </c>
      <c r="D16" s="38">
        <f>IF($C$6=1,(Plan1!D2),IF($C$6=2,(Plan1!D11),IF($C$6=3,(Plan1!D20),IF($C$6=4,(Plan1!D29),IF($C$6=5,(Plan1!D38),IF($C$6=6,(Plan1!D47)))))))</f>
        <v>0.2212</v>
      </c>
      <c r="E16" s="38">
        <f>IF($C$6=1,(Plan1!E2),IF($C$6=2,(Plan1!E11),IF($C$6=3,(Plan1!E20),IF($C$6=4,(Plan1!E29),IF($C$6=5,(Plan1!E38),IF($C$6=6,(Plan1!E47)))))))</f>
        <v>0.25</v>
      </c>
      <c r="F16" s="37"/>
      <c r="G16" s="36"/>
    </row>
    <row r="17" spans="1:7" ht="15.75">
      <c r="A17" s="34"/>
      <c r="B17" s="39" t="s">
        <v>43</v>
      </c>
      <c r="C17" s="40">
        <f>IF($C$6=1,(Plan1!C3),IF($C$6=2,(Plan1!C12),IF($C$6=3,(Plan1!C21),IF($C$6=4,(Plan1!C30),IF($C$6=5,(Plan1!C39),IF($C$6=6,(Plan1!C48)))))))</f>
        <v>0.03</v>
      </c>
      <c r="D17" s="40">
        <f>IF($C$6=1,(Plan1!D3),IF($C$6=2,(Plan1!D12),IF($C$6=3,(Plan1!D21),IF($C$6=4,(Plan1!D30),IF($C$6=5,(Plan1!D39),IF($C$6=6,(Plan1!D48)))))))</f>
        <v>0.04</v>
      </c>
      <c r="E17" s="40">
        <f>IF($C$6=1,(Plan1!E3),IF($C$6=2,(Plan1!E12),IF($C$6=3,(Plan1!E21),IF($C$6=4,(Plan1!E30),IF($C$6=5,(Plan1!E39),IF($C$6=6,(Plan1!E48)))))))</f>
        <v>0.055</v>
      </c>
      <c r="F17" s="41">
        <f>C17</f>
        <v>0.03</v>
      </c>
      <c r="G17" s="32">
        <f>IF(F17=0,"",IF(F17&lt;C17,"Atenção, observar os intervalos!",IF(F17&gt;E17,"Atenção, observar os intervalos!","")))</f>
      </c>
    </row>
    <row r="18" spans="1:7" ht="15.75">
      <c r="A18" s="34"/>
      <c r="B18" s="42" t="s">
        <v>44</v>
      </c>
      <c r="C18" s="43">
        <f>IF($C$6=1,(Plan1!C4),IF($C$6=2,(Plan1!C13),IF($C$6=3,(Plan1!C22),IF($C$6=4,(Plan1!C31),IF($C$6=5,(Plan1!C40),IF($C$6=6,(Plan1!C49)))))))</f>
        <v>0.008</v>
      </c>
      <c r="D18" s="43">
        <f>IF($C$6=1,(Plan1!D4),IF($C$6=2,(Plan1!D13),IF($C$6=3,(Plan1!D22),IF($C$6=4,(Plan1!D31),IF($C$6=5,(Plan1!D40),IF($C$6=6,(Plan1!D49)))))))</f>
        <v>0.008</v>
      </c>
      <c r="E18" s="43">
        <f>IF($C$6=1,(Plan1!E4),IF($C$6=2,(Plan1!E13),IF($C$6=3,(Plan1!E22),IF($C$6=4,(Plan1!E31),IF($C$6=5,(Plan1!E40),IF($C$6=6,(Plan1!E49)))))))</f>
        <v>0.01</v>
      </c>
      <c r="F18" s="41">
        <f>C18</f>
        <v>0.008</v>
      </c>
      <c r="G18" s="32">
        <f>IF(F18=0,"",IF(F18&lt;C18,"Atenção, observar os intervalos!",IF(F18&gt;E18,"Atenção, observar os intervalos!","")))</f>
      </c>
    </row>
    <row r="19" spans="1:7" ht="15.75">
      <c r="A19" s="34"/>
      <c r="B19" s="42" t="s">
        <v>45</v>
      </c>
      <c r="C19" s="43">
        <f>IF($C$6=1,(Plan1!C5),IF($C$6=2,(Plan1!C14),IF($C$6=3,(Plan1!C23),IF($C$6=4,(Plan1!C32),IF($C$6=5,(Plan1!C41),IF($C$6=6,(Plan1!C50)))))))</f>
        <v>0.0097</v>
      </c>
      <c r="D19" s="43">
        <f>IF($C$6=1,(Plan1!D5),IF($C$6=2,(Plan1!D14),IF($C$6=3,(Plan1!D23),IF($C$6=4,(Plan1!D32),IF($C$6=5,(Plan1!D41),IF($C$6=6,(Plan1!D50)))))))</f>
        <v>0.0127</v>
      </c>
      <c r="E19" s="43">
        <f>IF($C$6=1,(Plan1!E5),IF($C$6=2,(Plan1!E14),IF($C$6=3,(Plan1!E23),IF($C$6=4,(Plan1!E32),IF($C$6=5,(Plan1!E41),IF($C$6=6,(Plan1!E50)))))))</f>
        <v>0.0127</v>
      </c>
      <c r="F19" s="41">
        <f>C19</f>
        <v>0.0097</v>
      </c>
      <c r="G19" s="32">
        <f>IF(F19=0,"",IF(F19&lt;C19,"Atenção, observar os intervalos!",IF(F19&gt;E19,"Atenção, observar os intervalos!","")))</f>
      </c>
    </row>
    <row r="20" spans="1:7" ht="15.75">
      <c r="A20" s="34"/>
      <c r="B20" s="42" t="s">
        <v>46</v>
      </c>
      <c r="C20" s="43">
        <f>IF($C$6=1,(Plan1!C6),IF($C$6=2,(Plan1!C15),IF($C$6=3,(Plan1!C24),IF($C$6=4,(Plan1!C33),IF($C$6=5,(Plan1!C42),IF($C$6=6,(Plan1!C51)))))))</f>
        <v>0.0059</v>
      </c>
      <c r="D20" s="43">
        <f>IF($C$6=1,(Plan1!D6),IF($C$6=2,(Plan1!D15),IF($C$6=3,(Plan1!D24),IF($C$6=4,(Plan1!D33),IF($C$6=5,(Plan1!D42),IF($C$6=6,(Plan1!D51)))))))</f>
        <v>0.0123</v>
      </c>
      <c r="E20" s="43">
        <f>IF($C$6=1,(Plan1!E6),IF($C$6=2,(Plan1!E15),IF($C$6=3,(Plan1!E24),IF($C$6=4,(Plan1!E33),IF($C$6=5,(Plan1!E42),IF($C$6=6,(Plan1!E51)))))))</f>
        <v>0.0139</v>
      </c>
      <c r="F20" s="41">
        <f>C20</f>
        <v>0.0059</v>
      </c>
      <c r="G20" s="32">
        <f>IF(F20=0,"",IF(F20&lt;C20,"Atenção, observar os intervalos!",IF(F20&gt;E20,"Atenção, observar os intervalos!","")))</f>
      </c>
    </row>
    <row r="21" spans="1:7" ht="15.75">
      <c r="A21" s="34"/>
      <c r="B21" s="42" t="s">
        <v>47</v>
      </c>
      <c r="C21" s="43">
        <f>IF($C$6=1,(Plan1!C7),IF($C$6=2,(Plan1!C16),IF($C$6=3,(Plan1!C25),IF($C$6=4,(Plan1!C34),IF($C$6=5,(Plan1!C43),IF($C$6=6,(Plan1!C52)))))))</f>
        <v>0.0616</v>
      </c>
      <c r="D21" s="43">
        <f>IF($C$6=1,(Plan1!D7),IF($C$6=2,(Plan1!D16),IF($C$6=3,(Plan1!D25),IF($C$6=4,(Plan1!D34),IF($C$6=5,(Plan1!D43),IF($C$6=6,(Plan1!D52)))))))</f>
        <v>0.074</v>
      </c>
      <c r="E21" s="43">
        <f>IF($C$6=1,(Plan1!E7),IF($C$6=2,(Plan1!E16),IF($C$6=3,(Plan1!E25),IF($C$6=4,(Plan1!E34),IF($C$6=5,(Plan1!E43),IF($C$6=6,(Plan1!E52)))))))</f>
        <v>0.0896</v>
      </c>
      <c r="F21" s="41">
        <f>C21</f>
        <v>0.0616</v>
      </c>
      <c r="G21" s="32">
        <f>IF(F21=0,"",IF(F21&lt;C21,"Atenção, observar os intervalos!",IF(F21&gt;E21,"Atenção, observar os intervalos!","")))</f>
      </c>
    </row>
    <row r="22" spans="1:7" ht="15.75">
      <c r="A22" s="34"/>
      <c r="B22" s="100" t="s">
        <v>48</v>
      </c>
      <c r="C22" s="101"/>
      <c r="D22" s="101"/>
      <c r="E22" s="102"/>
      <c r="F22" s="44">
        <v>0.0365</v>
      </c>
      <c r="G22" s="32"/>
    </row>
    <row r="23" spans="1:7" ht="15.75">
      <c r="A23" s="34"/>
      <c r="B23" s="85" t="s">
        <v>49</v>
      </c>
      <c r="C23" s="86"/>
      <c r="D23" s="86"/>
      <c r="E23" s="87"/>
      <c r="F23" s="44">
        <v>0.05</v>
      </c>
      <c r="G23" s="32"/>
    </row>
    <row r="24" spans="1:7" ht="16.5" thickBot="1">
      <c r="A24" s="34"/>
      <c r="B24" s="88" t="s">
        <v>41</v>
      </c>
      <c r="C24" s="89"/>
      <c r="D24" s="89"/>
      <c r="E24" s="89"/>
      <c r="F24" s="45">
        <v>0.045</v>
      </c>
      <c r="G24" s="32"/>
    </row>
    <row r="25" spans="1:7" ht="12.75">
      <c r="A25" s="34"/>
      <c r="B25" s="34"/>
      <c r="C25" s="34"/>
      <c r="D25" s="34"/>
      <c r="E25" s="34"/>
      <c r="F25" s="35"/>
      <c r="G25" s="34"/>
    </row>
    <row r="26" spans="1:7" ht="15.75">
      <c r="A26" s="34"/>
      <c r="B26" s="90" t="s">
        <v>35</v>
      </c>
      <c r="C26" s="90"/>
      <c r="D26" s="90"/>
      <c r="E26" s="90"/>
      <c r="F26" s="46">
        <f>(1+F17+F18+F19)*(1+F20)*(1+F21)/(1-F22-F23)-1</f>
        <v>0.22474058685057496</v>
      </c>
      <c r="G26" s="47">
        <f>IF(F26&lt;C16,"ATENÇÃO! BDI inferior ao 1º quartil - OBRIGATÓRIA APRESENTAÇÃO DE JUSTIFICATIVA!",IF(F26&gt;E16,"ATENÇÃO! BDI superior ao 3º quartil - OBRIGATÓRIA APRESENTAÇÃO DE JUSTIFICATIVA!",""))</f>
      </c>
    </row>
    <row r="27" spans="1:7" ht="16.5" thickBot="1">
      <c r="A27" s="34"/>
      <c r="B27" s="91" t="s">
        <v>36</v>
      </c>
      <c r="C27" s="92"/>
      <c r="D27" s="92"/>
      <c r="E27" s="92"/>
      <c r="F27" s="48">
        <f>(1+F17+F18+F19)*(1+F20)*(1+F21)/(1-F22-F23-F24)-1</f>
        <v>0.2881986483454235</v>
      </c>
      <c r="G27" s="49"/>
    </row>
    <row r="28" spans="1:7" ht="12.75">
      <c r="A28" s="34"/>
      <c r="B28" s="34"/>
      <c r="C28" s="34"/>
      <c r="D28" s="34"/>
      <c r="E28" s="34"/>
      <c r="F28" s="35"/>
      <c r="G28" s="34"/>
    </row>
    <row r="29" spans="1:7" ht="15.75">
      <c r="A29" s="34"/>
      <c r="B29" s="72" t="s">
        <v>50</v>
      </c>
      <c r="C29" s="72"/>
      <c r="D29" s="72"/>
      <c r="E29" s="72"/>
      <c r="F29" s="72"/>
      <c r="G29" s="34"/>
    </row>
    <row r="30" spans="1:7" ht="12.75">
      <c r="A30" s="34"/>
      <c r="B30" s="34"/>
      <c r="C30" s="34"/>
      <c r="D30" s="34"/>
      <c r="E30" s="34"/>
      <c r="F30" s="35"/>
      <c r="G30" s="34"/>
    </row>
    <row r="31" spans="1:7" ht="12.75">
      <c r="A31" s="34"/>
      <c r="B31" s="73" t="s">
        <v>37</v>
      </c>
      <c r="C31" s="73"/>
      <c r="D31" s="73"/>
      <c r="E31" s="73"/>
      <c r="F31" s="73"/>
      <c r="G31" s="34"/>
    </row>
    <row r="32" spans="1:7" ht="12.75">
      <c r="A32" s="34"/>
      <c r="B32" s="74" t="s">
        <v>38</v>
      </c>
      <c r="C32" s="74"/>
      <c r="D32" s="74"/>
      <c r="E32" s="74"/>
      <c r="F32" s="74"/>
      <c r="G32" s="34"/>
    </row>
    <row r="33" spans="1:7" ht="12.75">
      <c r="A33" s="34"/>
      <c r="B33" s="34"/>
      <c r="C33" s="34"/>
      <c r="D33" s="34"/>
      <c r="E33" s="34"/>
      <c r="F33" s="50"/>
      <c r="G33" s="34"/>
    </row>
    <row r="34" spans="1:7" ht="15.75">
      <c r="A34" s="34"/>
      <c r="B34" s="70"/>
      <c r="C34" s="34"/>
      <c r="D34" s="34"/>
      <c r="E34" s="34"/>
      <c r="F34" s="50"/>
      <c r="G34" s="34"/>
    </row>
    <row r="35" spans="1:7" ht="27" customHeight="1">
      <c r="A35" s="34"/>
      <c r="B35" s="27"/>
      <c r="C35" s="27"/>
      <c r="D35" s="27"/>
      <c r="E35" s="34"/>
      <c r="F35" s="50"/>
      <c r="G35" s="34"/>
    </row>
    <row r="36" spans="1:7" ht="27.75" customHeight="1">
      <c r="A36" s="34"/>
      <c r="B36" s="27"/>
      <c r="C36" s="27"/>
      <c r="D36" s="27"/>
      <c r="E36" s="34"/>
      <c r="F36" s="35"/>
      <c r="G36" s="34"/>
    </row>
    <row r="37" spans="1:7" ht="25.5" customHeight="1">
      <c r="A37" s="34"/>
      <c r="B37" s="71" t="s">
        <v>51</v>
      </c>
      <c r="C37" s="71"/>
      <c r="D37" s="71"/>
      <c r="E37" s="71"/>
      <c r="F37" s="71"/>
      <c r="G37" s="34"/>
    </row>
    <row r="38" spans="1:7" ht="15.75">
      <c r="A38" s="34"/>
      <c r="B38" s="75"/>
      <c r="C38" s="75"/>
      <c r="D38" s="75"/>
      <c r="E38" s="75"/>
      <c r="F38" s="75"/>
      <c r="G38" s="34"/>
    </row>
    <row r="39" spans="1:7" ht="15.75">
      <c r="A39" s="34"/>
      <c r="B39" s="75"/>
      <c r="C39" s="75"/>
      <c r="D39" s="75"/>
      <c r="E39" s="75"/>
      <c r="F39" s="75"/>
      <c r="G39" s="34"/>
    </row>
    <row r="40" spans="1:7" ht="12.75">
      <c r="A40" s="34"/>
      <c r="B40" s="71"/>
      <c r="C40" s="71"/>
      <c r="D40" s="71"/>
      <c r="E40" s="34"/>
      <c r="F40" s="35"/>
      <c r="G40" s="34"/>
    </row>
    <row r="41" spans="1:7" ht="12.75">
      <c r="A41" s="34"/>
      <c r="B41" s="27"/>
      <c r="C41" s="27"/>
      <c r="D41" s="27"/>
      <c r="E41" s="34"/>
      <c r="F41" s="35"/>
      <c r="G41" s="34"/>
    </row>
    <row r="42" spans="1:7" ht="12.75">
      <c r="A42" s="34"/>
      <c r="B42" s="27"/>
      <c r="C42" s="27"/>
      <c r="D42" s="27"/>
      <c r="E42" s="34"/>
      <c r="F42" s="35"/>
      <c r="G42" s="34"/>
    </row>
    <row r="43" spans="1:7" ht="12.75">
      <c r="A43" s="34"/>
      <c r="B43" s="27"/>
      <c r="C43" s="27"/>
      <c r="D43" s="27"/>
      <c r="E43" s="34"/>
      <c r="F43" s="35"/>
      <c r="G43" s="34"/>
    </row>
    <row r="44" spans="1:7" ht="12.75">
      <c r="A44" s="34"/>
      <c r="B44" s="27"/>
      <c r="C44" s="27"/>
      <c r="D44" s="27"/>
      <c r="E44" s="34"/>
      <c r="F44" s="35"/>
      <c r="G44" s="34"/>
    </row>
    <row r="45" spans="1:7" ht="12.75">
      <c r="A45" s="34"/>
      <c r="B45" s="71"/>
      <c r="C45" s="71"/>
      <c r="D45" s="71"/>
      <c r="E45" s="34"/>
      <c r="F45" s="35"/>
      <c r="G45" s="34"/>
    </row>
    <row r="46" spans="1:7" ht="12.75">
      <c r="A46" s="34"/>
      <c r="B46" s="71"/>
      <c r="C46" s="71"/>
      <c r="D46" s="71"/>
      <c r="E46" s="34"/>
      <c r="F46" s="35"/>
      <c r="G46" s="34"/>
    </row>
    <row r="47" spans="1:7" ht="12.75">
      <c r="A47" s="34"/>
      <c r="B47" s="27"/>
      <c r="C47" s="27"/>
      <c r="D47" s="27"/>
      <c r="E47" s="34"/>
      <c r="F47" s="35"/>
      <c r="G47" s="34"/>
    </row>
    <row r="48" spans="2:4" ht="12.75">
      <c r="B48" s="51"/>
      <c r="C48" s="51"/>
      <c r="D48" s="51"/>
    </row>
    <row r="49" spans="2:4" ht="12.75">
      <c r="B49" s="51"/>
      <c r="C49" s="51"/>
      <c r="D49" s="51"/>
    </row>
  </sheetData>
  <sheetProtection/>
  <mergeCells count="21">
    <mergeCell ref="D10:F10"/>
    <mergeCell ref="C14:E14"/>
    <mergeCell ref="B22:E22"/>
    <mergeCell ref="C2:F2"/>
    <mergeCell ref="C3:F3"/>
    <mergeCell ref="C4:F4"/>
    <mergeCell ref="B23:E23"/>
    <mergeCell ref="B24:E24"/>
    <mergeCell ref="B39:F39"/>
    <mergeCell ref="C5:F5"/>
    <mergeCell ref="B26:E26"/>
    <mergeCell ref="B27:E27"/>
    <mergeCell ref="D7:F7"/>
    <mergeCell ref="B45:D45"/>
    <mergeCell ref="B46:D46"/>
    <mergeCell ref="B29:F29"/>
    <mergeCell ref="B31:F31"/>
    <mergeCell ref="B32:F32"/>
    <mergeCell ref="B40:D40"/>
    <mergeCell ref="B37:F37"/>
    <mergeCell ref="B38:F38"/>
  </mergeCells>
  <conditionalFormatting sqref="F17:F21">
    <cfRule type="cellIs" priority="1" dxfId="12" operator="between" stopIfTrue="1">
      <formula>$C17</formula>
      <formula>$E17</formula>
    </cfRule>
  </conditionalFormatting>
  <conditionalFormatting sqref="B7:C12">
    <cfRule type="expression" priority="2" dxfId="0" stopIfTrue="1">
      <formula>$C$6=0</formula>
    </cfRule>
    <cfRule type="expression" priority="3" dxfId="0" stopIfTrue="1">
      <formula>$C$6&gt;6</formula>
    </cfRule>
    <cfRule type="expression" priority="4" dxfId="9" stopIfTrue="1">
      <formula>$C7&lt;&gt;$C$6</formula>
    </cfRule>
  </conditionalFormatting>
  <conditionalFormatting sqref="E8">
    <cfRule type="expression" priority="5" dxfId="0" stopIfTrue="1">
      <formula>$D$9&lt;&gt;0</formula>
    </cfRule>
  </conditionalFormatting>
  <conditionalFormatting sqref="E9">
    <cfRule type="expression" priority="6" dxfId="5" stopIfTrue="1">
      <formula>$D$9&lt;&gt;0</formula>
    </cfRule>
  </conditionalFormatting>
  <conditionalFormatting sqref="E11 B26:F26">
    <cfRule type="expression" priority="7" dxfId="0" stopIfTrue="1">
      <formula>$D$12&lt;&gt;0</formula>
    </cfRule>
  </conditionalFormatting>
  <conditionalFormatting sqref="E12">
    <cfRule type="expression" priority="8" dxfId="5" stopIfTrue="1">
      <formula>$D$12&lt;&gt;0</formula>
    </cfRule>
  </conditionalFormatting>
  <conditionalFormatting sqref="B27:F27">
    <cfRule type="expression" priority="9" dxfId="13" stopIfTrue="1">
      <formula>$D$12&lt;&gt;0</formula>
    </cfRule>
  </conditionalFormatting>
  <conditionalFormatting sqref="B32:F32">
    <cfRule type="expression" priority="10" dxfId="0" stopIfTrue="1">
      <formula>$D$12&lt;&gt;0</formula>
    </cfRule>
  </conditionalFormatting>
  <conditionalFormatting sqref="F24">
    <cfRule type="expression" priority="11" dxfId="14" stopIfTrue="1">
      <formula>$D$12&lt;&gt;0</formula>
    </cfRule>
  </conditionalFormatting>
  <conditionalFormatting sqref="B24:E24">
    <cfRule type="expression" priority="12" dxfId="15" stopIfTrue="1">
      <formula>$D$12&lt;&gt;0</formula>
    </cfRule>
  </conditionalFormatting>
  <conditionalFormatting sqref="B31:F31">
    <cfRule type="expression" priority="13" dxfId="0" stopIfTrue="1">
      <formula>$D$12&lt;&gt;0</formula>
    </cfRule>
  </conditionalFormatting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00390625" style="0" bestFit="1" customWidth="1"/>
    <col min="2" max="2" width="16.28125" style="0" customWidth="1"/>
    <col min="3" max="3" width="11.421875" style="0" bestFit="1" customWidth="1"/>
    <col min="4" max="4" width="8.8515625" style="0" customWidth="1"/>
    <col min="5" max="5" width="11.421875" style="0" bestFit="1" customWidth="1"/>
    <col min="6" max="6" width="7.140625" style="0" bestFit="1" customWidth="1"/>
    <col min="7" max="7" width="11.421875" style="0" bestFit="1" customWidth="1"/>
    <col min="8" max="8" width="7.140625" style="0" bestFit="1" customWidth="1"/>
    <col min="9" max="9" width="11.421875" style="0" bestFit="1" customWidth="1"/>
    <col min="10" max="10" width="11.57421875" style="0" bestFit="1" customWidth="1"/>
    <col min="11" max="11" width="6.28125" style="0" bestFit="1" customWidth="1"/>
    <col min="12" max="12" width="5.140625" style="0" bestFit="1" customWidth="1"/>
  </cols>
  <sheetData>
    <row r="1" spans="1:10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/>
      <c r="G1" s="5" t="s">
        <v>2</v>
      </c>
      <c r="H1" s="5" t="s">
        <v>3</v>
      </c>
      <c r="I1" s="5" t="s">
        <v>4</v>
      </c>
      <c r="J1" s="5" t="s">
        <v>5</v>
      </c>
    </row>
    <row r="2" spans="1:12" ht="25.5">
      <c r="A2" s="6">
        <v>10</v>
      </c>
      <c r="B2" s="2" t="s">
        <v>6</v>
      </c>
      <c r="C2" s="7">
        <v>0.2043</v>
      </c>
      <c r="D2" s="7">
        <v>0.2212</v>
      </c>
      <c r="E2" s="7">
        <v>0.25</v>
      </c>
      <c r="F2" s="8">
        <f>'[1]BDI'!C6*10</f>
        <v>10</v>
      </c>
      <c r="G2" s="9">
        <f aca="true" t="shared" si="0" ref="G2:G7">VLOOKUP($F2,$A$2:$E$55,3)</f>
        <v>0.2043</v>
      </c>
      <c r="H2" s="9">
        <f aca="true" t="shared" si="1" ref="H2:H7">VLOOKUP($F2,$A$2:$E$55,4)</f>
        <v>0.2212</v>
      </c>
      <c r="I2" s="9">
        <f aca="true" t="shared" si="2" ref="I2:I7">VLOOKUP($F2,$A$2:$E$55,5)</f>
        <v>0.25</v>
      </c>
      <c r="J2" s="10"/>
      <c r="K2" s="10"/>
      <c r="L2" s="10"/>
    </row>
    <row r="3" spans="1:10" ht="25.5">
      <c r="A3" s="11">
        <f aca="true" t="shared" si="3" ref="A3:A10">A2+1</f>
        <v>11</v>
      </c>
      <c r="B3" s="12" t="s">
        <v>7</v>
      </c>
      <c r="C3" s="13">
        <v>0.03</v>
      </c>
      <c r="D3" s="13">
        <v>0.04</v>
      </c>
      <c r="E3" s="13">
        <v>0.055</v>
      </c>
      <c r="F3" s="4">
        <f aca="true" t="shared" si="4" ref="F3:F10">IF(F$2=10,(A3),IF(F$2=20,(A3+10),IF(F$2=30,(A3+20),IF(F$2=40,(A3+30),IF(F$2=50,(A3+40),IF(F$2=60,(A3+50)))))))</f>
        <v>11</v>
      </c>
      <c r="G3" s="14">
        <f t="shared" si="0"/>
        <v>0.03</v>
      </c>
      <c r="H3" s="15">
        <f t="shared" si="1"/>
        <v>0.04</v>
      </c>
      <c r="I3" s="15">
        <f>VLOOKUP($F3,$A$2:$E$55,5)</f>
        <v>0.055</v>
      </c>
      <c r="J3" s="14">
        <f>'[1]BDI'!F16</f>
        <v>0</v>
      </c>
    </row>
    <row r="4" spans="1:10" ht="12.75">
      <c r="A4" s="11">
        <f t="shared" si="3"/>
        <v>12</v>
      </c>
      <c r="B4" s="12" t="s">
        <v>8</v>
      </c>
      <c r="C4" s="13">
        <v>0.008</v>
      </c>
      <c r="D4" s="13">
        <v>0.008</v>
      </c>
      <c r="E4" s="13">
        <v>0.01</v>
      </c>
      <c r="F4" s="4">
        <f t="shared" si="4"/>
        <v>12</v>
      </c>
      <c r="G4" s="14">
        <f t="shared" si="0"/>
        <v>0.008</v>
      </c>
      <c r="H4" s="15">
        <f t="shared" si="1"/>
        <v>0.008</v>
      </c>
      <c r="I4" s="15">
        <f t="shared" si="2"/>
        <v>0.01</v>
      </c>
      <c r="J4" s="14">
        <f>'[1]BDI'!F17</f>
        <v>0</v>
      </c>
    </row>
    <row r="5" spans="1:10" ht="12.75">
      <c r="A5" s="11">
        <f t="shared" si="3"/>
        <v>13</v>
      </c>
      <c r="B5" s="12" t="s">
        <v>9</v>
      </c>
      <c r="C5" s="13">
        <v>0.0097</v>
      </c>
      <c r="D5" s="13">
        <v>0.0127</v>
      </c>
      <c r="E5" s="13">
        <v>0.0127</v>
      </c>
      <c r="F5" s="4">
        <f t="shared" si="4"/>
        <v>13</v>
      </c>
      <c r="G5" s="14">
        <f t="shared" si="0"/>
        <v>0.0097</v>
      </c>
      <c r="H5" s="15">
        <f t="shared" si="1"/>
        <v>0.0127</v>
      </c>
      <c r="I5" s="15">
        <f t="shared" si="2"/>
        <v>0.0127</v>
      </c>
      <c r="J5" s="14">
        <f>'[1]BDI'!F18</f>
        <v>0</v>
      </c>
    </row>
    <row r="6" spans="1:10" ht="25.5">
      <c r="A6" s="11">
        <f t="shared" si="3"/>
        <v>14</v>
      </c>
      <c r="B6" s="12" t="s">
        <v>10</v>
      </c>
      <c r="C6" s="13">
        <v>0.0059</v>
      </c>
      <c r="D6" s="13">
        <v>0.0123</v>
      </c>
      <c r="E6" s="13">
        <v>0.0139</v>
      </c>
      <c r="F6" s="4">
        <f t="shared" si="4"/>
        <v>14</v>
      </c>
      <c r="G6" s="14">
        <f t="shared" si="0"/>
        <v>0.0059</v>
      </c>
      <c r="H6" s="15">
        <f t="shared" si="1"/>
        <v>0.0123</v>
      </c>
      <c r="I6" s="15">
        <f t="shared" si="2"/>
        <v>0.0139</v>
      </c>
      <c r="J6" s="14">
        <f>'[1]BDI'!F19</f>
        <v>0</v>
      </c>
    </row>
    <row r="7" spans="1:10" ht="12.75">
      <c r="A7" s="11">
        <f t="shared" si="3"/>
        <v>15</v>
      </c>
      <c r="B7" s="12" t="s">
        <v>11</v>
      </c>
      <c r="C7" s="13">
        <v>0.0616</v>
      </c>
      <c r="D7" s="13">
        <v>0.074</v>
      </c>
      <c r="E7" s="13">
        <v>0.0896</v>
      </c>
      <c r="F7" s="4">
        <f t="shared" si="4"/>
        <v>15</v>
      </c>
      <c r="G7" s="14">
        <f t="shared" si="0"/>
        <v>0.0616</v>
      </c>
      <c r="H7" s="15">
        <f t="shared" si="1"/>
        <v>0.074</v>
      </c>
      <c r="I7" s="15">
        <f t="shared" si="2"/>
        <v>0.0896</v>
      </c>
      <c r="J7" s="14">
        <f>'[1]BDI'!F20</f>
        <v>0</v>
      </c>
    </row>
    <row r="8" spans="1:10" ht="12.75">
      <c r="A8" s="11">
        <f t="shared" si="3"/>
        <v>16</v>
      </c>
      <c r="B8" s="12" t="s">
        <v>12</v>
      </c>
      <c r="C8" s="13"/>
      <c r="D8" s="13"/>
      <c r="E8" s="13"/>
      <c r="F8" s="4">
        <f t="shared" si="4"/>
        <v>16</v>
      </c>
      <c r="G8" s="14"/>
      <c r="H8" s="14"/>
      <c r="I8" s="14"/>
      <c r="J8" s="14">
        <f>'[1]BDI'!F21</f>
        <v>0</v>
      </c>
    </row>
    <row r="9" spans="1:10" ht="12.75">
      <c r="A9" s="11">
        <f t="shared" si="3"/>
        <v>17</v>
      </c>
      <c r="B9" s="12" t="s">
        <v>13</v>
      </c>
      <c r="C9" s="13"/>
      <c r="D9" s="13"/>
      <c r="E9" s="13"/>
      <c r="F9" s="4">
        <f t="shared" si="4"/>
        <v>17</v>
      </c>
      <c r="G9" s="14"/>
      <c r="H9" s="14"/>
      <c r="I9" s="14"/>
      <c r="J9" s="14">
        <f>'[1]BDI'!F22</f>
        <v>0</v>
      </c>
    </row>
    <row r="10" spans="1:10" ht="51">
      <c r="A10" s="11">
        <f t="shared" si="3"/>
        <v>18</v>
      </c>
      <c r="B10" s="16" t="s">
        <v>14</v>
      </c>
      <c r="C10" s="13"/>
      <c r="D10" s="13"/>
      <c r="E10" s="13"/>
      <c r="F10" s="4">
        <f t="shared" si="4"/>
        <v>18</v>
      </c>
      <c r="G10" s="14"/>
      <c r="H10" s="14"/>
      <c r="I10" s="14"/>
      <c r="J10" s="14">
        <v>0.045</v>
      </c>
    </row>
    <row r="11" spans="1:12" ht="38.25">
      <c r="A11" s="6">
        <v>20</v>
      </c>
      <c r="B11" s="2" t="s">
        <v>15</v>
      </c>
      <c r="C11" s="17">
        <v>0.196</v>
      </c>
      <c r="D11" s="17">
        <v>0.2097</v>
      </c>
      <c r="E11" s="17">
        <v>0.2423</v>
      </c>
      <c r="F11" s="18"/>
      <c r="G11" s="103"/>
      <c r="H11" s="103"/>
      <c r="I11" s="103"/>
      <c r="J11" s="103"/>
      <c r="K11" s="19"/>
      <c r="L11" s="19"/>
    </row>
    <row r="12" spans="1:12" ht="25.5">
      <c r="A12" s="11">
        <f aca="true" t="shared" si="5" ref="A12:A19">A3+10</f>
        <v>21</v>
      </c>
      <c r="B12" s="12" t="str">
        <f>B$3</f>
        <v>Administração Central</v>
      </c>
      <c r="C12" s="13">
        <v>0.038</v>
      </c>
      <c r="D12" s="13">
        <v>0.0401</v>
      </c>
      <c r="E12" s="13">
        <v>0.0467</v>
      </c>
      <c r="F12" s="20"/>
      <c r="G12" s="104" t="s">
        <v>16</v>
      </c>
      <c r="H12" s="104"/>
      <c r="I12" s="104"/>
      <c r="J12" s="104"/>
      <c r="K12" s="21">
        <f>(1+J3+J4+J5)*(1+J6)*(1+J7)/(1-J8-J9)-1</f>
        <v>0</v>
      </c>
      <c r="L12" s="22" t="str">
        <f>IF(K12&lt;G2,"ATENÇÃO! BDI inferior ao 1º quartil - OBRIGATÓRIA APRESENTAÇÃO DE JUSTIFICATIVA!",IF(K12&gt;I2,"ATENÇÃO! BDI superior ao 3º quartil - OBRIGATÓRIA APRESENTAÇÃO DE JUSTIFICATIVA!",""))</f>
        <v>ATENÇÃO! BDI inferior ao 1º quartil - OBRIGATÓRIA APRESENTAÇÃO DE JUSTIFICATIVA!</v>
      </c>
    </row>
    <row r="13" spans="1:12" ht="25.5" customHeight="1">
      <c r="A13" s="11">
        <f t="shared" si="5"/>
        <v>22</v>
      </c>
      <c r="B13" s="12" t="str">
        <f>B$4</f>
        <v>Seguro e Garantia</v>
      </c>
      <c r="C13" s="13">
        <v>0.0032</v>
      </c>
      <c r="D13" s="13">
        <v>0.004</v>
      </c>
      <c r="E13" s="13">
        <v>0.0074</v>
      </c>
      <c r="F13" s="20"/>
      <c r="G13" s="104" t="s">
        <v>17</v>
      </c>
      <c r="H13" s="104"/>
      <c r="I13" s="104"/>
      <c r="J13" s="104"/>
      <c r="K13" s="23">
        <f>(1+J3+J4+J5)*(1+J6)*(1+J7)/(1-J8-J9-J10)-1</f>
        <v>0.04712041884816753</v>
      </c>
      <c r="L13" s="24"/>
    </row>
    <row r="14" spans="1:10" ht="12.75">
      <c r="A14" s="11">
        <f t="shared" si="5"/>
        <v>23</v>
      </c>
      <c r="B14" s="12" t="str">
        <f>B$5</f>
        <v>Risco</v>
      </c>
      <c r="C14" s="13">
        <v>0.005</v>
      </c>
      <c r="D14" s="13">
        <v>0.0056</v>
      </c>
      <c r="E14" s="13">
        <v>0.0097</v>
      </c>
      <c r="F14" s="20"/>
      <c r="G14" s="25"/>
      <c r="H14" s="25"/>
      <c r="I14" s="25"/>
      <c r="J14" s="13"/>
    </row>
    <row r="15" spans="1:10" ht="25.5">
      <c r="A15" s="11">
        <f t="shared" si="5"/>
        <v>24</v>
      </c>
      <c r="B15" s="12" t="str">
        <f>B$6</f>
        <v>Despesas Financeiras</v>
      </c>
      <c r="C15" s="13">
        <v>0.0102</v>
      </c>
      <c r="D15" s="13">
        <v>0.0111</v>
      </c>
      <c r="E15" s="13">
        <v>0.0121</v>
      </c>
      <c r="F15" s="20"/>
      <c r="G15" s="25"/>
      <c r="H15" s="25"/>
      <c r="I15" s="25"/>
      <c r="J15" s="13"/>
    </row>
    <row r="16" spans="1:10" ht="12.75">
      <c r="A16" s="11">
        <f t="shared" si="5"/>
        <v>25</v>
      </c>
      <c r="B16" s="12" t="str">
        <f>B$7</f>
        <v>Lucro</v>
      </c>
      <c r="C16" s="13">
        <v>0.0664</v>
      </c>
      <c r="D16" s="13">
        <v>0.073</v>
      </c>
      <c r="E16" s="13">
        <v>0.0869</v>
      </c>
      <c r="F16" s="20"/>
      <c r="G16" s="25"/>
      <c r="H16" s="25"/>
      <c r="I16" s="25"/>
      <c r="J16" s="13"/>
    </row>
    <row r="17" spans="1:10" ht="12.75">
      <c r="A17" s="11">
        <f t="shared" si="5"/>
        <v>26</v>
      </c>
      <c r="B17" s="12" t="str">
        <f>B$8</f>
        <v>PIS e COFINS</v>
      </c>
      <c r="C17" s="13"/>
      <c r="D17" s="13"/>
      <c r="E17" s="13"/>
      <c r="F17" s="20"/>
      <c r="G17" s="25"/>
      <c r="H17" s="25"/>
      <c r="I17" s="25"/>
      <c r="J17" s="13"/>
    </row>
    <row r="18" spans="1:10" ht="12.75">
      <c r="A18" s="11">
        <f t="shared" si="5"/>
        <v>27</v>
      </c>
      <c r="B18" s="12" t="str">
        <f>B$9</f>
        <v>ISSQN</v>
      </c>
      <c r="C18" s="13"/>
      <c r="D18" s="13"/>
      <c r="E18" s="13"/>
      <c r="F18" s="20"/>
      <c r="G18" s="25"/>
      <c r="H18" s="25"/>
      <c r="I18" s="25"/>
      <c r="J18" s="13"/>
    </row>
    <row r="19" spans="1:10" ht="51">
      <c r="A19" s="11">
        <f t="shared" si="5"/>
        <v>28</v>
      </c>
      <c r="B19" s="12" t="str">
        <f>B$10</f>
        <v>Cont.Prev s/Rec.Bruta (Lei 12844/13 - Desoneração)</v>
      </c>
      <c r="C19" s="13"/>
      <c r="D19" s="13"/>
      <c r="E19" s="13"/>
      <c r="F19" s="20"/>
      <c r="G19" s="25"/>
      <c r="H19" s="25"/>
      <c r="I19" s="25"/>
      <c r="J19" s="13"/>
    </row>
    <row r="20" spans="1:12" ht="102">
      <c r="A20" s="6">
        <v>30</v>
      </c>
      <c r="B20" s="2" t="s">
        <v>18</v>
      </c>
      <c r="C20" s="17">
        <v>0.2076</v>
      </c>
      <c r="D20" s="17">
        <v>0.2418</v>
      </c>
      <c r="E20" s="17">
        <v>0.2644</v>
      </c>
      <c r="F20" s="18"/>
      <c r="G20" s="26"/>
      <c r="H20" s="26"/>
      <c r="I20" s="26"/>
      <c r="J20" s="17"/>
      <c r="K20" s="19"/>
      <c r="L20" s="19"/>
    </row>
    <row r="21" spans="1:10" ht="25.5">
      <c r="A21" s="11">
        <f aca="true" t="shared" si="6" ref="A21:A28">A12+10</f>
        <v>31</v>
      </c>
      <c r="B21" s="12" t="str">
        <f>B$3</f>
        <v>Administração Central</v>
      </c>
      <c r="C21" s="13">
        <v>0.0343</v>
      </c>
      <c r="D21" s="13">
        <v>0.0493</v>
      </c>
      <c r="E21" s="13">
        <v>0.0671</v>
      </c>
      <c r="F21" s="20"/>
      <c r="G21" s="25"/>
      <c r="H21" s="25"/>
      <c r="I21" s="25"/>
      <c r="J21" s="13"/>
    </row>
    <row r="22" spans="1:10" ht="12.75">
      <c r="A22" s="11">
        <f t="shared" si="6"/>
        <v>32</v>
      </c>
      <c r="B22" s="12" t="str">
        <f>B$4</f>
        <v>Seguro e Garantia</v>
      </c>
      <c r="C22" s="13">
        <v>0.0028</v>
      </c>
      <c r="D22" s="13">
        <v>0.0049</v>
      </c>
      <c r="E22" s="13">
        <v>0.0075</v>
      </c>
      <c r="F22" s="20"/>
      <c r="G22" s="25"/>
      <c r="H22" s="25"/>
      <c r="I22" s="25"/>
      <c r="J22" s="13"/>
    </row>
    <row r="23" spans="1:10" ht="12.75">
      <c r="A23" s="11">
        <f t="shared" si="6"/>
        <v>33</v>
      </c>
      <c r="B23" s="12" t="str">
        <f>B$5</f>
        <v>Risco</v>
      </c>
      <c r="C23" s="13">
        <v>0.01</v>
      </c>
      <c r="D23" s="13">
        <v>0.0139</v>
      </c>
      <c r="E23" s="13">
        <v>0.0174</v>
      </c>
      <c r="F23" s="20"/>
      <c r="G23" s="25"/>
      <c r="H23" s="25"/>
      <c r="I23" s="25"/>
      <c r="J23" s="13"/>
    </row>
    <row r="24" spans="1:10" ht="25.5">
      <c r="A24" s="11">
        <f t="shared" si="6"/>
        <v>34</v>
      </c>
      <c r="B24" s="12" t="str">
        <f>B$6</f>
        <v>Despesas Financeiras</v>
      </c>
      <c r="C24" s="13">
        <v>0.0094</v>
      </c>
      <c r="D24" s="13">
        <v>0.0099</v>
      </c>
      <c r="E24" s="13">
        <v>0.0117</v>
      </c>
      <c r="F24" s="20"/>
      <c r="G24" s="25"/>
      <c r="H24" s="25"/>
      <c r="I24" s="25"/>
      <c r="J24" s="13"/>
    </row>
    <row r="25" spans="1:10" ht="12.75">
      <c r="A25" s="11">
        <f t="shared" si="6"/>
        <v>35</v>
      </c>
      <c r="B25" s="12" t="str">
        <f>B$7</f>
        <v>Lucro</v>
      </c>
      <c r="C25" s="13">
        <v>0.0674</v>
      </c>
      <c r="D25" s="13">
        <v>0.0804</v>
      </c>
      <c r="E25" s="13">
        <v>0.094</v>
      </c>
      <c r="F25" s="20"/>
      <c r="G25" s="25"/>
      <c r="H25" s="25"/>
      <c r="I25" s="25"/>
      <c r="J25" s="13"/>
    </row>
    <row r="26" spans="1:10" ht="12.75">
      <c r="A26" s="11">
        <f t="shared" si="6"/>
        <v>36</v>
      </c>
      <c r="B26" s="12" t="str">
        <f>B$8</f>
        <v>PIS e COFINS</v>
      </c>
      <c r="C26" s="13"/>
      <c r="D26" s="13"/>
      <c r="E26" s="13"/>
      <c r="F26" s="20"/>
      <c r="G26" s="25"/>
      <c r="H26" s="25"/>
      <c r="I26" s="25"/>
      <c r="J26" s="13"/>
    </row>
    <row r="27" spans="1:10" ht="12.75">
      <c r="A27" s="11">
        <f t="shared" si="6"/>
        <v>37</v>
      </c>
      <c r="B27" s="12" t="str">
        <f>B$9</f>
        <v>ISSQN</v>
      </c>
      <c r="C27" s="13"/>
      <c r="D27" s="13"/>
      <c r="E27" s="13"/>
      <c r="F27" s="20"/>
      <c r="G27" s="25"/>
      <c r="H27" s="25"/>
      <c r="I27" s="25"/>
      <c r="J27" s="13"/>
    </row>
    <row r="28" spans="1:10" ht="51">
      <c r="A28" s="11">
        <f t="shared" si="6"/>
        <v>38</v>
      </c>
      <c r="B28" s="12" t="str">
        <f>B$10</f>
        <v>Cont.Prev s/Rec.Bruta (Lei 12844/13 - Desoneração)</v>
      </c>
      <c r="C28" s="13"/>
      <c r="D28" s="13"/>
      <c r="E28" s="13"/>
      <c r="F28" s="20"/>
      <c r="G28" s="25"/>
      <c r="H28" s="25"/>
      <c r="I28" s="25"/>
      <c r="J28" s="13"/>
    </row>
    <row r="29" spans="1:12" ht="76.5">
      <c r="A29" s="6">
        <v>40</v>
      </c>
      <c r="B29" s="2" t="s">
        <v>19</v>
      </c>
      <c r="C29" s="17">
        <v>0.24</v>
      </c>
      <c r="D29" s="17">
        <v>0.2584</v>
      </c>
      <c r="E29" s="17">
        <v>0.2786</v>
      </c>
      <c r="F29" s="18"/>
      <c r="G29" s="26"/>
      <c r="H29" s="26"/>
      <c r="I29" s="26"/>
      <c r="J29" s="17"/>
      <c r="K29" s="19"/>
      <c r="L29" s="19"/>
    </row>
    <row r="30" spans="1:10" ht="25.5">
      <c r="A30" s="11">
        <f aca="true" t="shared" si="7" ref="A30:A37">A21+10</f>
        <v>41</v>
      </c>
      <c r="B30" s="12" t="str">
        <f>B$3</f>
        <v>Administração Central</v>
      </c>
      <c r="C30" s="13">
        <v>0.0529</v>
      </c>
      <c r="D30" s="13">
        <v>0.0592</v>
      </c>
      <c r="E30" s="13">
        <v>0.0793</v>
      </c>
      <c r="F30" s="20"/>
      <c r="G30" s="25"/>
      <c r="H30" s="25"/>
      <c r="I30" s="25"/>
      <c r="J30" s="13"/>
    </row>
    <row r="31" spans="1:10" ht="12.75">
      <c r="A31" s="11">
        <f t="shared" si="7"/>
        <v>42</v>
      </c>
      <c r="B31" s="12" t="str">
        <f>B$4</f>
        <v>Seguro e Garantia</v>
      </c>
      <c r="C31" s="13">
        <v>0.0025</v>
      </c>
      <c r="D31" s="13">
        <v>0.0051</v>
      </c>
      <c r="E31" s="13">
        <v>0.0056</v>
      </c>
      <c r="F31" s="20"/>
      <c r="G31" s="25"/>
      <c r="H31" s="25"/>
      <c r="I31" s="25"/>
      <c r="J31" s="13"/>
    </row>
    <row r="32" spans="1:10" ht="12.75">
      <c r="A32" s="11">
        <f t="shared" si="7"/>
        <v>43</v>
      </c>
      <c r="B32" s="12" t="str">
        <f>B$5</f>
        <v>Risco</v>
      </c>
      <c r="C32" s="13">
        <v>0.01</v>
      </c>
      <c r="D32" s="13">
        <v>0.0148</v>
      </c>
      <c r="E32" s="13">
        <v>0.0197</v>
      </c>
      <c r="F32" s="20"/>
      <c r="G32" s="25"/>
      <c r="H32" s="25"/>
      <c r="I32" s="25"/>
      <c r="J32" s="13"/>
    </row>
    <row r="33" spans="1:10" ht="25.5">
      <c r="A33" s="11">
        <f t="shared" si="7"/>
        <v>44</v>
      </c>
      <c r="B33" s="12" t="str">
        <f>B$6</f>
        <v>Despesas Financeiras</v>
      </c>
      <c r="C33" s="13">
        <v>0.0101</v>
      </c>
      <c r="D33" s="13">
        <v>0.0107</v>
      </c>
      <c r="E33" s="13">
        <v>0.0111</v>
      </c>
      <c r="F33" s="20"/>
      <c r="G33" s="25"/>
      <c r="H33" s="25"/>
      <c r="I33" s="25"/>
      <c r="J33" s="13"/>
    </row>
    <row r="34" spans="1:10" ht="12.75">
      <c r="A34" s="11">
        <f t="shared" si="7"/>
        <v>45</v>
      </c>
      <c r="B34" s="12" t="str">
        <f>B$7</f>
        <v>Lucro</v>
      </c>
      <c r="C34" s="13">
        <v>0.08</v>
      </c>
      <c r="D34" s="13">
        <v>0.0831</v>
      </c>
      <c r="E34" s="13">
        <v>0.0951</v>
      </c>
      <c r="F34" s="20"/>
      <c r="G34" s="25"/>
      <c r="H34" s="25"/>
      <c r="I34" s="25"/>
      <c r="J34" s="13"/>
    </row>
    <row r="35" spans="1:10" ht="12.75">
      <c r="A35" s="11">
        <f t="shared" si="7"/>
        <v>46</v>
      </c>
      <c r="B35" s="12" t="str">
        <f>B$8</f>
        <v>PIS e COFINS</v>
      </c>
      <c r="C35" s="13"/>
      <c r="D35" s="13"/>
      <c r="E35" s="13"/>
      <c r="F35" s="20"/>
      <c r="G35" s="25"/>
      <c r="H35" s="25"/>
      <c r="I35" s="25"/>
      <c r="J35" s="13"/>
    </row>
    <row r="36" spans="1:10" ht="12.75">
      <c r="A36" s="11">
        <f t="shared" si="7"/>
        <v>47</v>
      </c>
      <c r="B36" s="12" t="str">
        <f>B$9</f>
        <v>ISSQN</v>
      </c>
      <c r="C36" s="13"/>
      <c r="D36" s="13"/>
      <c r="E36" s="13"/>
      <c r="F36" s="20"/>
      <c r="G36" s="25"/>
      <c r="H36" s="25"/>
      <c r="I36" s="25"/>
      <c r="J36" s="13"/>
    </row>
    <row r="37" spans="1:10" ht="51">
      <c r="A37" s="11">
        <f t="shared" si="7"/>
        <v>48</v>
      </c>
      <c r="B37" s="12" t="str">
        <f>B$10</f>
        <v>Cont.Prev s/Rec.Bruta (Lei 12844/13 - Desoneração)</v>
      </c>
      <c r="C37" s="13"/>
      <c r="D37" s="13"/>
      <c r="E37" s="13"/>
      <c r="F37" s="20"/>
      <c r="G37" s="25"/>
      <c r="H37" s="25"/>
      <c r="I37" s="25"/>
      <c r="J37" s="13"/>
    </row>
    <row r="38" spans="1:12" ht="51">
      <c r="A38" s="6">
        <v>50</v>
      </c>
      <c r="B38" s="2" t="s">
        <v>20</v>
      </c>
      <c r="C38" s="17">
        <v>0.228</v>
      </c>
      <c r="D38" s="17">
        <v>0.2748</v>
      </c>
      <c r="E38" s="17">
        <v>0.3095</v>
      </c>
      <c r="F38" s="18"/>
      <c r="G38" s="26"/>
      <c r="H38" s="26"/>
      <c r="I38" s="26"/>
      <c r="J38" s="17"/>
      <c r="K38" s="19"/>
      <c r="L38" s="19"/>
    </row>
    <row r="39" spans="1:10" ht="25.5">
      <c r="A39" s="11">
        <f aca="true" t="shared" si="8" ref="A39:A46">A30+10</f>
        <v>51</v>
      </c>
      <c r="B39" s="12" t="str">
        <f>B$3</f>
        <v>Administração Central</v>
      </c>
      <c r="C39" s="13">
        <v>0.04</v>
      </c>
      <c r="D39" s="13">
        <v>0.0552</v>
      </c>
      <c r="E39" s="13">
        <v>0.0785</v>
      </c>
      <c r="F39" s="20"/>
      <c r="G39" s="25"/>
      <c r="H39" s="25"/>
      <c r="I39" s="25"/>
      <c r="J39" s="13"/>
    </row>
    <row r="40" spans="1:10" ht="12.75">
      <c r="A40" s="11">
        <f t="shared" si="8"/>
        <v>52</v>
      </c>
      <c r="B40" s="12" t="str">
        <f>B$4</f>
        <v>Seguro e Garantia</v>
      </c>
      <c r="C40" s="13">
        <v>0.0081</v>
      </c>
      <c r="D40" s="13">
        <v>0.0122</v>
      </c>
      <c r="E40" s="13">
        <v>0.0199</v>
      </c>
      <c r="F40" s="20"/>
      <c r="G40" s="25"/>
      <c r="H40" s="25"/>
      <c r="I40" s="25"/>
      <c r="J40" s="13"/>
    </row>
    <row r="41" spans="1:10" ht="12.75">
      <c r="A41" s="11">
        <f t="shared" si="8"/>
        <v>53</v>
      </c>
      <c r="B41" s="12" t="str">
        <f>B$5</f>
        <v>Risco</v>
      </c>
      <c r="C41" s="13">
        <v>0.0146</v>
      </c>
      <c r="D41" s="13">
        <v>0.0232</v>
      </c>
      <c r="E41" s="13">
        <v>0.0316</v>
      </c>
      <c r="F41" s="20"/>
      <c r="G41" s="25"/>
      <c r="H41" s="25"/>
      <c r="I41" s="25"/>
      <c r="J41" s="13"/>
    </row>
    <row r="42" spans="1:10" ht="25.5">
      <c r="A42" s="11">
        <f t="shared" si="8"/>
        <v>54</v>
      </c>
      <c r="B42" s="12" t="str">
        <f>B$6</f>
        <v>Despesas Financeiras</v>
      </c>
      <c r="C42" s="13">
        <v>0.0094</v>
      </c>
      <c r="D42" s="13">
        <v>0.0102</v>
      </c>
      <c r="E42" s="13">
        <v>0.0133</v>
      </c>
      <c r="F42" s="20"/>
      <c r="G42" s="25"/>
      <c r="H42" s="25"/>
      <c r="I42" s="25"/>
      <c r="J42" s="13"/>
    </row>
    <row r="43" spans="1:10" ht="12.75">
      <c r="A43" s="11">
        <f t="shared" si="8"/>
        <v>55</v>
      </c>
      <c r="B43" s="12" t="str">
        <f>B$7</f>
        <v>Lucro</v>
      </c>
      <c r="C43" s="13">
        <v>0.0714</v>
      </c>
      <c r="D43" s="13">
        <v>0.084</v>
      </c>
      <c r="E43" s="13">
        <v>0.1043</v>
      </c>
      <c r="F43" s="20"/>
      <c r="G43" s="25"/>
      <c r="H43" s="25"/>
      <c r="I43" s="25"/>
      <c r="J43" s="13"/>
    </row>
    <row r="44" spans="1:10" ht="12.75">
      <c r="A44" s="11">
        <f t="shared" si="8"/>
        <v>56</v>
      </c>
      <c r="B44" s="12" t="str">
        <f>B$8</f>
        <v>PIS e COFINS</v>
      </c>
      <c r="C44" s="13"/>
      <c r="D44" s="13"/>
      <c r="E44" s="13"/>
      <c r="F44" s="20"/>
      <c r="G44" s="25"/>
      <c r="H44" s="25"/>
      <c r="I44" s="25"/>
      <c r="J44" s="13"/>
    </row>
    <row r="45" spans="1:10" ht="12.75">
      <c r="A45" s="11">
        <f t="shared" si="8"/>
        <v>57</v>
      </c>
      <c r="B45" s="12" t="str">
        <f>B$9</f>
        <v>ISSQN</v>
      </c>
      <c r="C45" s="13"/>
      <c r="D45" s="13"/>
      <c r="E45" s="13"/>
      <c r="F45" s="20"/>
      <c r="G45" s="25"/>
      <c r="H45" s="25"/>
      <c r="I45" s="25"/>
      <c r="J45" s="13"/>
    </row>
    <row r="46" spans="1:10" ht="51">
      <c r="A46" s="11">
        <f t="shared" si="8"/>
        <v>58</v>
      </c>
      <c r="B46" s="12" t="str">
        <f>B$10</f>
        <v>Cont.Prev s/Rec.Bruta (Lei 12844/13 - Desoneração)</v>
      </c>
      <c r="C46" s="13"/>
      <c r="D46" s="13"/>
      <c r="E46" s="13"/>
      <c r="F46" s="20"/>
      <c r="G46" s="25"/>
      <c r="H46" s="25"/>
      <c r="I46" s="25"/>
      <c r="J46" s="13"/>
    </row>
    <row r="47" spans="1:12" ht="38.25">
      <c r="A47" s="6">
        <v>60</v>
      </c>
      <c r="B47" s="2" t="s">
        <v>21</v>
      </c>
      <c r="C47" s="17">
        <v>0.111</v>
      </c>
      <c r="D47" s="17">
        <v>0.1402</v>
      </c>
      <c r="E47" s="17">
        <v>0.168</v>
      </c>
      <c r="F47" s="18"/>
      <c r="G47" s="26"/>
      <c r="H47" s="26"/>
      <c r="I47" s="26"/>
      <c r="J47" s="17"/>
      <c r="K47" s="19"/>
      <c r="L47" s="19"/>
    </row>
    <row r="48" spans="1:10" ht="25.5">
      <c r="A48" s="11">
        <f aca="true" t="shared" si="9" ref="A48:A55">A39+10</f>
        <v>61</v>
      </c>
      <c r="B48" s="12" t="str">
        <f>B$3</f>
        <v>Administração Central</v>
      </c>
      <c r="C48" s="13">
        <v>0.015</v>
      </c>
      <c r="D48" s="13">
        <v>0.0345</v>
      </c>
      <c r="E48" s="13">
        <v>0.0449</v>
      </c>
      <c r="F48" s="20"/>
      <c r="G48" s="25"/>
      <c r="H48" s="25"/>
      <c r="I48" s="25"/>
      <c r="J48" s="13"/>
    </row>
    <row r="49" spans="1:10" ht="12.75">
      <c r="A49" s="11">
        <f t="shared" si="9"/>
        <v>62</v>
      </c>
      <c r="B49" s="12" t="str">
        <f>B$4</f>
        <v>Seguro e Garantia</v>
      </c>
      <c r="C49" s="13">
        <v>0.003</v>
      </c>
      <c r="D49" s="13">
        <v>0.0048</v>
      </c>
      <c r="E49" s="13">
        <v>0.0082</v>
      </c>
      <c r="F49" s="20"/>
      <c r="G49" s="25"/>
      <c r="H49" s="25"/>
      <c r="I49" s="25"/>
      <c r="J49" s="13"/>
    </row>
    <row r="50" spans="1:10" ht="12.75">
      <c r="A50" s="11">
        <f t="shared" si="9"/>
        <v>63</v>
      </c>
      <c r="B50" s="12" t="str">
        <f>B$5</f>
        <v>Risco</v>
      </c>
      <c r="C50" s="13">
        <v>0.0056</v>
      </c>
      <c r="D50" s="13">
        <v>0.0085</v>
      </c>
      <c r="E50" s="13">
        <v>0.0089</v>
      </c>
      <c r="F50" s="20"/>
      <c r="G50" s="25"/>
      <c r="H50" s="25"/>
      <c r="I50" s="25"/>
      <c r="J50" s="13"/>
    </row>
    <row r="51" spans="1:10" ht="25.5">
      <c r="A51" s="11">
        <f t="shared" si="9"/>
        <v>64</v>
      </c>
      <c r="B51" s="12" t="str">
        <f>B$6</f>
        <v>Despesas Financeiras</v>
      </c>
      <c r="C51" s="13">
        <v>0.0085</v>
      </c>
      <c r="D51" s="13">
        <v>0.0085</v>
      </c>
      <c r="E51" s="13">
        <v>0.0111</v>
      </c>
      <c r="F51" s="20"/>
      <c r="G51" s="25"/>
      <c r="H51" s="25"/>
      <c r="I51" s="25"/>
      <c r="J51" s="13"/>
    </row>
    <row r="52" spans="1:10" ht="12.75">
      <c r="A52" s="11">
        <f t="shared" si="9"/>
        <v>65</v>
      </c>
      <c r="B52" s="12" t="str">
        <f>B$7</f>
        <v>Lucro</v>
      </c>
      <c r="C52" s="13">
        <v>0.035</v>
      </c>
      <c r="D52" s="13">
        <v>0.0511</v>
      </c>
      <c r="E52" s="13">
        <v>0.0622</v>
      </c>
      <c r="F52" s="20"/>
      <c r="G52" s="25"/>
      <c r="H52" s="25"/>
      <c r="I52" s="25"/>
      <c r="J52" s="13"/>
    </row>
    <row r="53" spans="1:10" ht="12.75">
      <c r="A53" s="11">
        <f t="shared" si="9"/>
        <v>66</v>
      </c>
      <c r="B53" s="12" t="str">
        <f>B$8</f>
        <v>PIS e COFINS</v>
      </c>
      <c r="C53" s="13"/>
      <c r="D53" s="13"/>
      <c r="E53" s="13"/>
      <c r="F53" s="20"/>
      <c r="G53" s="25"/>
      <c r="H53" s="25"/>
      <c r="I53" s="25"/>
      <c r="J53" s="13"/>
    </row>
    <row r="54" spans="1:10" ht="12.75">
      <c r="A54" s="11">
        <f t="shared" si="9"/>
        <v>67</v>
      </c>
      <c r="B54" s="12" t="str">
        <f>B$9</f>
        <v>ISSQN</v>
      </c>
      <c r="C54" s="13"/>
      <c r="D54" s="13"/>
      <c r="E54" s="13"/>
      <c r="F54" s="20"/>
      <c r="G54" s="25"/>
      <c r="H54" s="25"/>
      <c r="I54" s="25"/>
      <c r="J54" s="13"/>
    </row>
    <row r="55" spans="1:10" ht="51">
      <c r="A55" s="11">
        <f t="shared" si="9"/>
        <v>68</v>
      </c>
      <c r="B55" s="12" t="str">
        <f>B$10</f>
        <v>Cont.Prev s/Rec.Bruta (Lei 12844/13 - Desoneração)</v>
      </c>
      <c r="C55" s="13"/>
      <c r="D55" s="13"/>
      <c r="E55" s="13"/>
      <c r="F55" s="20"/>
      <c r="G55" s="25"/>
      <c r="H55" s="25"/>
      <c r="I55" s="25"/>
      <c r="J55" s="13"/>
    </row>
    <row r="56" spans="1:10" ht="12.75">
      <c r="A56" s="11"/>
      <c r="B56" s="12"/>
      <c r="C56" s="13"/>
      <c r="D56" s="13"/>
      <c r="E56" s="13"/>
      <c r="F56" s="20"/>
      <c r="G56" s="25"/>
      <c r="H56" s="25"/>
      <c r="I56" s="25"/>
      <c r="J56" s="13"/>
    </row>
  </sheetData>
  <sheetProtection/>
  <mergeCells count="3">
    <mergeCell ref="G11:J11"/>
    <mergeCell ref="G12:J12"/>
    <mergeCell ref="G13:J1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note001</cp:lastModifiedBy>
  <cp:lastPrinted>2016-05-05T12:04:21Z</cp:lastPrinted>
  <dcterms:created xsi:type="dcterms:W3CDTF">2015-12-04T18:58:25Z</dcterms:created>
  <dcterms:modified xsi:type="dcterms:W3CDTF">2018-07-23T14:24:42Z</dcterms:modified>
  <cp:category/>
  <cp:version/>
  <cp:contentType/>
  <cp:contentStatus/>
</cp:coreProperties>
</file>